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G:\Мой диск\Faydali\Əmək haqqı 2026\"/>
    </mc:Choice>
  </mc:AlternateContent>
  <xr:revisionPtr revIDLastSave="0" documentId="13_ncr:1_{8957B7A4-6782-4ACA-86A9-05D2F6F17AC5}" xr6:coauthVersionLast="46" xr6:coauthVersionMax="46" xr10:uidLastSave="{00000000-0000-0000-0000-000000000000}"/>
  <bookViews>
    <workbookView xWindow="28680" yWindow="-120" windowWidth="29040" windowHeight="15720" xr2:uid="{00000000-000D-0000-FFFF-FFFF00000000}"/>
  </bookViews>
  <sheets>
    <sheet name="Kalkulyator" sheetId="1" r:id="rId1"/>
    <sheet name="Məzuniyyətə düşən gəlir" sheetId="4" r:id="rId2"/>
    <sheet name="İstinadlar" sheetId="3" r:id="rId3"/>
  </sheet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 i="1" l="1"/>
  <c r="L4" i="1"/>
  <c r="L5" i="1"/>
  <c r="L6" i="1"/>
  <c r="L7" i="1"/>
  <c r="L8" i="1"/>
  <c r="L9" i="1"/>
  <c r="L10" i="1"/>
  <c r="L11" i="1"/>
  <c r="L12" i="1"/>
  <c r="L13" i="1"/>
  <c r="L14" i="1"/>
  <c r="L15" i="1"/>
  <c r="M15" i="1" s="1"/>
  <c r="L16" i="1"/>
  <c r="L17" i="1"/>
  <c r="M17" i="1" s="1"/>
  <c r="L18" i="1"/>
  <c r="L19" i="1"/>
  <c r="M19" i="1" s="1"/>
  <c r="L20" i="1"/>
  <c r="M20" i="1" s="1"/>
  <c r="L2" i="1"/>
  <c r="K2" i="1"/>
  <c r="K3" i="1"/>
  <c r="K4" i="1"/>
  <c r="K5" i="1"/>
  <c r="K6" i="1"/>
  <c r="K7" i="1"/>
  <c r="K8" i="1"/>
  <c r="K9" i="1"/>
  <c r="K10" i="1"/>
  <c r="K11" i="1"/>
  <c r="K12" i="1"/>
  <c r="K13" i="1"/>
  <c r="K14" i="1"/>
  <c r="K15" i="1"/>
  <c r="K16" i="1"/>
  <c r="K17" i="1"/>
  <c r="K18" i="1"/>
  <c r="K19" i="1"/>
  <c r="K20" i="1"/>
  <c r="M7" i="1"/>
  <c r="M8" i="1"/>
  <c r="M10" i="1"/>
  <c r="G3" i="1"/>
  <c r="G4" i="1"/>
  <c r="G5" i="1"/>
  <c r="G6" i="1"/>
  <c r="G7" i="1"/>
  <c r="G8" i="1"/>
  <c r="G9" i="1"/>
  <c r="G10" i="1"/>
  <c r="G11" i="1"/>
  <c r="G12" i="1"/>
  <c r="G13" i="1"/>
  <c r="G14" i="1"/>
  <c r="G15" i="1"/>
  <c r="G16" i="1"/>
  <c r="G17" i="1"/>
  <c r="G18" i="1"/>
  <c r="G19" i="1"/>
  <c r="G20" i="1"/>
  <c r="G2" i="1"/>
  <c r="C16" i="1"/>
  <c r="M13" i="1" l="1"/>
  <c r="M18" i="1"/>
  <c r="M9" i="1"/>
  <c r="M14" i="1"/>
  <c r="M3" i="1"/>
  <c r="M11" i="1"/>
  <c r="M16" i="1"/>
  <c r="M12" i="1"/>
  <c r="M5" i="1"/>
  <c r="M6" i="1"/>
  <c r="M4" i="1"/>
  <c r="M2" i="1"/>
  <c r="C4" i="1" s="1"/>
  <c r="C14" i="1" l="1"/>
  <c r="C15" i="1" l="1"/>
  <c r="C17" i="1" s="1"/>
</calcChain>
</file>

<file path=xl/sharedStrings.xml><?xml version="1.0" encoding="utf-8"?>
<sst xmlns="http://schemas.openxmlformats.org/spreadsheetml/2006/main" count="196" uniqueCount="109">
  <si>
    <t>Məzuniyyət haqqı kalkulyatoru (2026) — Orta əməkhaqqı, lakin sonuncu əmək haqqından az olmamaqla</t>
  </si>
  <si>
    <t>Girişlər</t>
  </si>
  <si>
    <t>Məzuniyyət təqvim günləri</t>
  </si>
  <si>
    <t>Sonuncu aylıq əməkhaqqı (AZN)</t>
  </si>
  <si>
    <t>Məzuniyyət dövrünə düşən iş günləri</t>
  </si>
  <si>
    <t>Həmin ay üzrə ümumi iş günləri</t>
  </si>
  <si>
    <t>Orta ay günləri əmsalı (standart: 30,4)</t>
  </si>
  <si>
    <t>Hesablanma dövrü (ay)</t>
  </si>
  <si>
    <t>Hesablamalar</t>
  </si>
  <si>
    <t>1 təqvim günü üzrə orta məzuniyyət haqqı (AZN)</t>
  </si>
  <si>
    <t>Orta ilə məzuniyyət haqqı (AZN)</t>
  </si>
  <si>
    <t>Məzuniyyət dövründə işləsəydi alacağı əməkhaqqı (AZN)</t>
  </si>
  <si>
    <t>Ödəniləcək məbləğ (MAX) (AZN)</t>
  </si>
  <si>
    <t>Qeyd: Ödəniləcək məbləğ = MAX(Orta əməkhaqqı üzrə məzuniyyət pulu; həmin dövrdə işləsəydi alacağı əməkhaqqı).</t>
  </si>
  <si>
    <t>Daxil edilən göstəricilər dəyişdikcə nəticələr avtomatik yenilənir. Nümunələr üçün “Nümunələr” vərəqinə bax.</t>
  </si>
  <si>
    <t>Qısa hüquqi istinadlar (mətn kimi URL-lar)</t>
  </si>
  <si>
    <t>Sənəd</t>
  </si>
  <si>
    <t>URL</t>
  </si>
  <si>
    <t>ƏM, maddə 111</t>
  </si>
  <si>
    <t>https://president.az/az/articles/view/71321</t>
  </si>
  <si>
    <t>NK Qərarı №126</t>
  </si>
  <si>
    <t>https://e-qanun.az/framework/726</t>
  </si>
  <si>
    <t>İzah (praktik)</t>
  </si>
  <si>
    <t>Qeyd: Orta əməkhaqqının hesablanmasına daxil edilən ödənişlər və istisnalar NK Qərarı №126 üzrə müəyyən edilir.
Bu faylda məntiq belədir: Ödəniləcək məbləğ = MAX(Orta üzrə məzuniyyət pulu; həmin dövr üçün son maaşın proporsiyası).</t>
  </si>
  <si>
    <t>İşlədiyi aylar</t>
  </si>
  <si>
    <t>Qeydlər</t>
  </si>
  <si>
    <t>2025-1</t>
  </si>
  <si>
    <t>2025-2</t>
  </si>
  <si>
    <t>2025-3</t>
  </si>
  <si>
    <t>2025-4</t>
  </si>
  <si>
    <t>2024-1</t>
  </si>
  <si>
    <t>2024-2</t>
  </si>
  <si>
    <t>2024-3</t>
  </si>
  <si>
    <t>2024-4</t>
  </si>
  <si>
    <t>2024-5</t>
  </si>
  <si>
    <t>2024-6</t>
  </si>
  <si>
    <t>2024-7</t>
  </si>
  <si>
    <t>2024-8</t>
  </si>
  <si>
    <t>2024-9</t>
  </si>
  <si>
    <t>2024-10</t>
  </si>
  <si>
    <t>2024-11</t>
  </si>
  <si>
    <t>2024-12</t>
  </si>
  <si>
    <t>2023-11</t>
  </si>
  <si>
    <t>2025-5</t>
  </si>
  <si>
    <t>Son 12 ayın qazancı (AZN) (Orta əmək haqqı üçün nəzərə alınanlar)</t>
  </si>
  <si>
    <t>№</t>
  </si>
  <si>
    <t>Nəzərə alınır?</t>
  </si>
  <si>
    <t>Hüquqi əsas</t>
  </si>
  <si>
    <r>
      <rPr>
        <sz val="11"/>
        <color rgb="FFFF0000"/>
        <rFont val="Calibri"/>
        <family val="2"/>
        <scheme val="minor"/>
      </rPr>
      <t>❌</t>
    </r>
    <r>
      <rPr>
        <sz val="11"/>
        <color theme="1"/>
        <rFont val="Calibri"/>
        <family val="2"/>
        <scheme val="minor"/>
      </rPr>
      <t xml:space="preserve"> Xeyr</t>
    </r>
  </si>
  <si>
    <r>
      <rPr>
        <sz val="11"/>
        <color rgb="FF00B050"/>
        <rFont val="Calibri"/>
        <family val="2"/>
        <scheme val="minor"/>
      </rPr>
      <t>✅</t>
    </r>
    <r>
      <rPr>
        <sz val="11"/>
        <color theme="1"/>
        <rFont val="Calibri"/>
        <family val="2"/>
        <scheme val="minor"/>
      </rPr>
      <t xml:space="preserve"> Bəli</t>
    </r>
  </si>
  <si>
    <t>Hal</t>
  </si>
  <si>
    <t>Ay dəyişdirilir?</t>
  </si>
  <si>
    <t>Xəstəlik ayı</t>
  </si>
  <si>
    <t>İşəgötürən səbəbi ilə ödənişsiz ay</t>
  </si>
  <si>
    <t>Boşdayanma</t>
  </si>
  <si>
    <t>Natamam işlənən ay</t>
  </si>
  <si>
    <t>Könüllü natamam iş vaxtı</t>
  </si>
  <si>
    <t xml:space="preserve">İşçinin öz təşəbbüsü ilə </t>
  </si>
  <si>
    <t>Ödəniş növü</t>
  </si>
  <si>
    <t>Faktiki işlənmiş vaxt üzrə tarif (vəzifə) maaşı</t>
  </si>
  <si>
    <t>NK 137 saylı qərar, 1999</t>
  </si>
  <si>
    <t>Müəssisə, idarə və təşkilatlarda əməyin ödənilməsi sistemləri üzrə mükafatlar; dövlət qulluqçularının mükafatlandırılması</t>
  </si>
  <si>
    <t>Kompensasiya və həvəsləndirici xarakter daşıyan daimi əmsallar və əlavələr</t>
  </si>
  <si>
    <t>Uşağın yedizdirilməsi üçün ayrılmış fasilələrin ödənilməsi</t>
  </si>
  <si>
    <t>Səhra, susuz və yüksək dağlıq yerlərdə əmsallar üzrə əlavə ödənişlər</t>
  </si>
  <si>
    <t>İş vaxtından artıq iş saatlarının ödənilməsi</t>
  </si>
  <si>
    <t>İstirahət, səsvermə, iş günü hesab edilməyən bayram və ümumxalq hüzn günlərində işə görə ödənilmə</t>
  </si>
  <si>
    <t>İşçinin təqsiri olmadan zay məhsul, boşdayanma, hasilat normasının yerinə yetirilməməsi, soyuq/isti hava şəraiti və işin dayandırılmasına görə ödəmələr</t>
  </si>
  <si>
    <t>Müvəqqəti əvəz etməyə görə ödəmə</t>
  </si>
  <si>
    <t>İş yeri və orta əməkhaqqı saxlanıldığı hallarda fərq ödənilməsi, əvvəlki peşə üzrə əməkhaqqının saxlanılması</t>
  </si>
  <si>
    <t>Məcburi işburaxma dövrünün ödənilməsi</t>
  </si>
  <si>
    <t>Əmək, təhsil və yaradıcılıq məzuniyyəti dövründə saxlanılan orta əməkhaqqı</t>
  </si>
  <si>
    <t>Əmək qabiliyyətini müvəqqəti itirməyə, hamiləliyə və doğuma görə müavinətlər</t>
  </si>
  <si>
    <t>Qəzet, jurnal, nəşriyyat, radio və TV-də çalışan ədəbi işçilərə verilən qonorarlar və daimi müəllif/artist qonorarları</t>
  </si>
  <si>
    <t>Birdəfəlik əlavə mükafatların bütün növləri (yubiley, bayram, anadan olan günlər və s.)</t>
  </si>
  <si>
    <t>İşçinin vəzifəsinə aid olmayan tapşırıqların yerinə yetirilməsinə görə ödəmələr</t>
  </si>
  <si>
    <t>Əmək alətlərinin, vasitələrinin və digər əşyaların amortizasiyasına görə pul əvəzi</t>
  </si>
  <si>
    <t>Maddi yardım şəklində verilən müxtəlif növ ödənişlər</t>
  </si>
  <si>
    <t>Ezamiyyət və səfər xərcləri, çöl xərcləri, səyyar və növbə üsulu ilə işə görə əlavələr</t>
  </si>
  <si>
    <t>Pulsuz mənzil, kommunal xərclər, yanacaq, nəqliyyatda gediş bileti və ya onların kompensasiyası</t>
  </si>
  <si>
    <t>İş paltarı, ayaqqabı və fərdi mühafizə vasitələri, sabun, yuyucu vasitə, süd və müalicə-profilaktika qidalarının dəyəri</t>
  </si>
  <si>
    <t>Pulsuz kollektiv yeməklərin və müəssisə mənfəətindən pulsuz/güzəştli yeməklərin dəyəri</t>
  </si>
  <si>
    <t>Sanatoriya-kurort müalicəsi və istirahət evlərinə yollayışların dəyəri</t>
  </si>
  <si>
    <t>Başqa əraziyə işə keçid və ya köç zamanı mənzil kirayəsi və əmlakın daşınması xərcləri</t>
  </si>
  <si>
    <t>Təhsil almağa göndərilən işçilərə ödənilən təqaüdlər</t>
  </si>
  <si>
    <t>Yarış, baxış və müsabiqə qaliblərinə verilən pul mükafatları</t>
  </si>
  <si>
    <t>Gənc mütəxəssislərə təhsil müəssisəsini bitirdikdən sonra verilən məzuniyyət zamanı ödənilən müavinətlər</t>
  </si>
  <si>
    <t>Mülki‑hüquqi müqavilələr üzrə işlərin yerinə yetirilməsinə görə ödəmələr</t>
  </si>
  <si>
    <t>İstifadə edilməmiş əmək məzuniyyətlərinə görə kompensasiya</t>
  </si>
  <si>
    <t>Əlavə</t>
  </si>
  <si>
    <t>Əmək haqqı</t>
  </si>
  <si>
    <t>Cəmi</t>
  </si>
  <si>
    <t>2. ƏM, maddə 140.1 Məzuniyyət vaxtı üçün orta əməkhaqqı hesablanarkən qismən ödənişli sosial məzuniyyətdə və ya işçinin təşəbbüsü ilə olmayan ödənişsiz məzuniyyətdə olması, eləcə də işçinin təqsiri olmadan boşdayanma səbəblərindən işlənilməyən və ya tam işlənilməyən aylar yaxın tam işlənilən təqvim ayları ilə əvəz olunur</t>
  </si>
  <si>
    <t xml:space="preserve">ƏM, maddə 140.1 </t>
  </si>
  <si>
    <t>https://e-qanun.az/framework/46943</t>
  </si>
  <si>
    <t>https://partnergroupmmc.az/mizuniyy%c9%99t2026/</t>
  </si>
  <si>
    <t>https://partnergroupmmc.az/yeni-qaydada-m%c9%99zuniyy%c9%99t-haqqi-nec%c9%99-hesablanir/</t>
  </si>
  <si>
    <t>© 2026 Partner Group MMC</t>
  </si>
  <si>
    <r>
      <rPr>
        <sz val="11"/>
        <color rgb="FF00B0F0"/>
        <rFont val="Calibri"/>
        <family val="2"/>
        <scheme val="minor"/>
      </rPr>
      <t>📌</t>
    </r>
    <r>
      <rPr>
        <sz val="11"/>
        <color theme="1"/>
        <rFont val="Calibri"/>
        <family val="2"/>
        <scheme val="minor"/>
      </rPr>
      <t xml:space="preserve"> MÜƏLLİF: Partner Group MMC</t>
    </r>
  </si>
  <si>
    <r>
      <rPr>
        <sz val="11"/>
        <color theme="9" tint="-0.249977111117893"/>
        <rFont val="Calibri"/>
        <family val="2"/>
        <scheme val="minor"/>
      </rPr>
      <t>👤</t>
    </r>
    <r>
      <rPr>
        <sz val="11"/>
        <color theme="1"/>
        <rFont val="Calibri"/>
        <family val="2"/>
        <scheme val="minor"/>
      </rPr>
      <t xml:space="preserve"> Hazırlayan: Məmmədov Tural</t>
    </r>
  </si>
  <si>
    <r>
      <rPr>
        <sz val="11"/>
        <color theme="4"/>
        <rFont val="Calibri"/>
        <family val="2"/>
        <scheme val="minor"/>
      </rPr>
      <t>🧾</t>
    </r>
    <r>
      <rPr>
        <sz val="11"/>
        <color theme="1"/>
        <rFont val="Calibri"/>
        <family val="2"/>
        <scheme val="minor"/>
      </rPr>
      <t xml:space="preserve"> Mühasibatlıq • Vergi • HR • Konsaltinq</t>
    </r>
  </si>
  <si>
    <r>
      <rPr>
        <sz val="11"/>
        <color theme="4"/>
        <rFont val="Calibri"/>
        <family val="2"/>
        <scheme val="minor"/>
      </rPr>
      <t>🌐</t>
    </r>
    <r>
      <rPr>
        <sz val="11"/>
        <color theme="1"/>
        <rFont val="Calibri"/>
        <family val="2"/>
        <scheme val="minor"/>
      </rPr>
      <t xml:space="preserve"> https://partnergroupmmc.az</t>
    </r>
  </si>
  <si>
    <r>
      <rPr>
        <sz val="11"/>
        <color rgb="FF002060"/>
        <rFont val="Calibri"/>
        <family val="2"/>
        <scheme val="minor"/>
      </rPr>
      <t xml:space="preserve">📷 </t>
    </r>
    <r>
      <rPr>
        <sz val="11"/>
        <color theme="1"/>
        <rFont val="Calibri"/>
        <family val="2"/>
        <scheme val="minor"/>
      </rPr>
      <t>@partnergroupmmc</t>
    </r>
  </si>
  <si>
    <r>
      <rPr>
        <sz val="11"/>
        <color rgb="FFFF0000"/>
        <rFont val="Calibri"/>
        <family val="2"/>
        <scheme val="minor"/>
      </rPr>
      <t>⚠️</t>
    </r>
    <r>
      <rPr>
        <sz val="11"/>
        <color theme="1"/>
        <rFont val="Calibri"/>
        <family val="2"/>
        <scheme val="minor"/>
      </rPr>
      <t xml:space="preserve"> Qeyd: Hesablamalar məlumat xarakterlidir.</t>
    </r>
  </si>
  <si>
    <t xml:space="preserve">Qanun “fikrini dəyişəndə” nəticə də dəyişə bilər </t>
  </si>
  <si>
    <r>
      <rPr>
        <sz val="11"/>
        <color rgb="FFFF0000"/>
        <rFont val="Calibri"/>
        <family val="2"/>
        <scheme val="minor"/>
      </rPr>
      <t xml:space="preserve">📞 </t>
    </r>
    <r>
      <rPr>
        <b/>
        <i/>
        <sz val="11"/>
        <rFont val="Calibri"/>
        <family val="2"/>
        <scheme val="minor"/>
      </rPr>
      <t>+994 70 340 30 35</t>
    </r>
  </si>
  <si>
    <t>1. Qeyddə İşçinin təşəbbüsü yazılıbsa orta əmək haqqında nəzərə alınır.</t>
  </si>
  <si>
    <t>*</t>
  </si>
  <si>
    <t>* xanalar mütləq doldurulmalıdır.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</si>
</sst>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b/>
      <sz val="16"/>
      <color rgb="FFFFFFFF"/>
      <name val="Calibri"/>
      <family val="2"/>
    </font>
    <font>
      <b/>
      <sz val="12"/>
      <color rgb="FFFFFFFF"/>
      <name val="Calibri"/>
      <family val="2"/>
    </font>
    <font>
      <sz val="11"/>
      <color rgb="FF000000"/>
      <name val="Calibri"/>
      <family val="2"/>
    </font>
    <font>
      <b/>
      <sz val="13"/>
      <color rgb="FF000000"/>
      <name val="Calibri"/>
      <family val="2"/>
    </font>
    <font>
      <b/>
      <sz val="11"/>
      <name val="Calibri"/>
      <family val="2"/>
    </font>
    <font>
      <i/>
      <sz val="10"/>
      <color rgb="FF404040"/>
      <name val="Calibri"/>
      <family val="2"/>
    </font>
    <font>
      <b/>
      <sz val="11"/>
      <color rgb="FFFFFFFF"/>
      <name val="Calibri"/>
      <family val="2"/>
    </font>
    <font>
      <sz val="8"/>
      <name val="Calibri"/>
      <family val="2"/>
      <scheme val="minor"/>
    </font>
    <font>
      <b/>
      <sz val="11"/>
      <color theme="1"/>
      <name val="Calibri"/>
      <family val="2"/>
      <scheme val="minor"/>
    </font>
    <font>
      <sz val="11"/>
      <color rgb="FFFF0000"/>
      <name val="Calibri"/>
      <family val="2"/>
      <scheme val="minor"/>
    </font>
    <font>
      <sz val="11"/>
      <color rgb="FF00B050"/>
      <name val="Calibri"/>
      <family val="2"/>
      <scheme val="minor"/>
    </font>
    <font>
      <sz val="11"/>
      <color rgb="FF00B0F0"/>
      <name val="Calibri"/>
      <family val="2"/>
      <scheme val="minor"/>
    </font>
    <font>
      <i/>
      <sz val="11"/>
      <color theme="1"/>
      <name val="Calibri"/>
      <family val="2"/>
      <scheme val="minor"/>
    </font>
    <font>
      <b/>
      <i/>
      <sz val="11"/>
      <color theme="1"/>
      <name val="Calibri"/>
      <family val="2"/>
      <scheme val="minor"/>
    </font>
    <font>
      <b/>
      <i/>
      <sz val="11"/>
      <color rgb="FF0000FF"/>
      <name val="Calibri"/>
      <family val="2"/>
    </font>
    <font>
      <sz val="11"/>
      <color theme="9" tint="-0.249977111117893"/>
      <name val="Calibri"/>
      <family val="2"/>
      <scheme val="minor"/>
    </font>
    <font>
      <sz val="11"/>
      <color theme="4"/>
      <name val="Calibri"/>
      <family val="2"/>
      <scheme val="minor"/>
    </font>
    <font>
      <sz val="11"/>
      <color rgb="FF002060"/>
      <name val="Calibri"/>
      <family val="2"/>
      <scheme val="minor"/>
    </font>
    <font>
      <b/>
      <i/>
      <sz val="11"/>
      <name val="Calibri"/>
      <family val="2"/>
      <scheme val="minor"/>
    </font>
    <font>
      <b/>
      <sz val="7"/>
      <color rgb="FFFFFFFF"/>
      <name val="Calibri"/>
      <family val="2"/>
    </font>
    <font>
      <i/>
      <sz val="8"/>
      <color rgb="FF404040"/>
      <name val="Calibri"/>
      <family val="2"/>
    </font>
  </fonts>
  <fills count="7">
    <fill>
      <patternFill patternType="none"/>
    </fill>
    <fill>
      <patternFill patternType="gray125"/>
    </fill>
    <fill>
      <patternFill patternType="solid">
        <fgColor rgb="FF1F4E79"/>
      </patternFill>
    </fill>
    <fill>
      <patternFill patternType="solid">
        <fgColor rgb="FF2F5597"/>
      </patternFill>
    </fill>
    <fill>
      <patternFill patternType="solid">
        <fgColor rgb="FFFFF2CC"/>
      </patternFill>
    </fill>
    <fill>
      <patternFill patternType="solid">
        <fgColor theme="3" tint="0.59999389629810485"/>
        <bgColor indexed="64"/>
      </patternFill>
    </fill>
    <fill>
      <patternFill patternType="solid">
        <fgColor theme="0" tint="-0.14999847407452621"/>
        <bgColor indexed="64"/>
      </patternFill>
    </fill>
  </fills>
  <borders count="19">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right/>
      <top style="thin">
        <color rgb="FFBFBFBF"/>
      </top>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60">
    <xf numFmtId="0" fontId="0" fillId="0" borderId="0" xfId="0"/>
    <xf numFmtId="0" fontId="7"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0" xfId="0"/>
    <xf numFmtId="0" fontId="0" fillId="0" borderId="0" xfId="0" applyAlignment="1"/>
    <xf numFmtId="0" fontId="0" fillId="0" borderId="4" xfId="0" applyBorder="1"/>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0" fillId="0" borderId="10" xfId="0" applyBorder="1" applyAlignment="1">
      <alignment vertical="center" wrapText="1"/>
    </xf>
    <xf numFmtId="0" fontId="0" fillId="0" borderId="11" xfId="0" applyBorder="1"/>
    <xf numFmtId="0" fontId="0" fillId="0" borderId="12" xfId="0" applyBorder="1" applyAlignment="1">
      <alignment vertical="center" wrapText="1"/>
    </xf>
    <xf numFmtId="0" fontId="0" fillId="0" borderId="13" xfId="0" applyBorder="1"/>
    <xf numFmtId="0" fontId="13" fillId="0" borderId="0" xfId="0" applyFont="1" applyFill="1" applyBorder="1"/>
    <xf numFmtId="0" fontId="13" fillId="0" borderId="0" xfId="0" applyFont="1"/>
    <xf numFmtId="0" fontId="0" fillId="0" borderId="4" xfId="0" applyBorder="1" applyAlignment="1">
      <alignment vertical="center"/>
    </xf>
    <xf numFmtId="0" fontId="0" fillId="0" borderId="4" xfId="0" applyBorder="1" applyAlignment="1"/>
    <xf numFmtId="0" fontId="0" fillId="0" borderId="10" xfId="0" applyBorder="1" applyAlignment="1">
      <alignment vertical="center"/>
    </xf>
    <xf numFmtId="0" fontId="0" fillId="0" borderId="11" xfId="0" applyBorder="1" applyAlignment="1">
      <alignment vertical="center"/>
    </xf>
    <xf numFmtId="0" fontId="0" fillId="0" borderId="10" xfId="0" applyBorder="1"/>
    <xf numFmtId="0" fontId="0" fillId="0" borderId="10" xfId="0" applyBorder="1" applyAlignment="1"/>
    <xf numFmtId="0" fontId="0" fillId="0" borderId="11" xfId="0" applyBorder="1" applyAlignment="1"/>
    <xf numFmtId="0" fontId="0" fillId="0" borderId="12" xfId="0" applyBorder="1"/>
    <xf numFmtId="0" fontId="0" fillId="0" borderId="15" xfId="0" applyBorder="1"/>
    <xf numFmtId="0" fontId="14" fillId="5" borderId="8" xfId="0" applyFont="1" applyFill="1" applyBorder="1"/>
    <xf numFmtId="0" fontId="14" fillId="5" borderId="14" xfId="0" applyFont="1" applyFill="1" applyBorder="1"/>
    <xf numFmtId="0" fontId="14" fillId="5" borderId="9" xfId="0" applyFont="1" applyFill="1" applyBorder="1"/>
    <xf numFmtId="4" fontId="0" fillId="0" borderId="0" xfId="0" applyNumberFormat="1"/>
    <xf numFmtId="0" fontId="2" fillId="3" borderId="4" xfId="0" applyFont="1" applyFill="1" applyBorder="1" applyAlignment="1" applyProtection="1">
      <alignment horizontal="left" vertical="center"/>
      <protection locked="0"/>
    </xf>
    <xf numFmtId="0" fontId="0" fillId="0" borderId="4" xfId="0" applyBorder="1" applyProtection="1">
      <protection locked="0"/>
    </xf>
    <xf numFmtId="0" fontId="0" fillId="0" borderId="16" xfId="0" applyBorder="1"/>
    <xf numFmtId="0" fontId="0" fillId="0" borderId="17" xfId="0" applyBorder="1"/>
    <xf numFmtId="0" fontId="0" fillId="0" borderId="18" xfId="0" applyBorder="1"/>
    <xf numFmtId="0" fontId="3" fillId="0" borderId="1" xfId="0" applyFont="1" applyBorder="1" applyAlignment="1" applyProtection="1">
      <alignment horizontal="left" vertical="center" wrapText="1"/>
      <protection hidden="1"/>
    </xf>
    <xf numFmtId="1" fontId="15" fillId="0" borderId="1" xfId="0" applyNumberFormat="1" applyFont="1" applyBorder="1" applyAlignment="1" applyProtection="1">
      <alignment horizontal="right" vertical="center"/>
      <protection hidden="1"/>
    </xf>
    <xf numFmtId="164" fontId="15" fillId="0" borderId="1" xfId="0" applyNumberFormat="1" applyFont="1" applyBorder="1" applyAlignment="1" applyProtection="1">
      <alignment horizontal="right" vertical="center"/>
      <protection hidden="1"/>
    </xf>
    <xf numFmtId="0" fontId="0" fillId="0" borderId="0" xfId="0" applyProtection="1">
      <protection hidden="1"/>
    </xf>
    <xf numFmtId="4" fontId="3" fillId="0" borderId="1" xfId="0" applyNumberFormat="1" applyFont="1" applyBorder="1" applyAlignment="1" applyProtection="1">
      <alignment horizontal="right" vertical="center"/>
      <protection hidden="1"/>
    </xf>
    <xf numFmtId="0" fontId="5" fillId="0" borderId="1" xfId="0" applyFont="1" applyBorder="1" applyAlignment="1" applyProtection="1">
      <alignment horizontal="left" vertical="center" wrapText="1"/>
      <protection hidden="1"/>
    </xf>
    <xf numFmtId="4" fontId="4" fillId="4" borderId="1" xfId="0" applyNumberFormat="1" applyFont="1" applyFill="1" applyBorder="1" applyAlignment="1" applyProtection="1">
      <alignment horizontal="right" vertical="center"/>
      <protection hidden="1"/>
    </xf>
    <xf numFmtId="0" fontId="13" fillId="0" borderId="0" xfId="0" applyFont="1" applyFill="1" applyBorder="1" applyAlignment="1">
      <alignment horizontal="left" vertical="top" wrapText="1"/>
    </xf>
    <xf numFmtId="0" fontId="20" fillId="2" borderId="0" xfId="0" applyFont="1" applyFill="1" applyAlignment="1">
      <alignment horizontal="center"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3" fillId="0" borderId="6"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4" fontId="15" fillId="0" borderId="6" xfId="0" applyNumberFormat="1" applyFont="1" applyBorder="1" applyAlignment="1" applyProtection="1">
      <alignment horizontal="center" vertical="center"/>
      <protection hidden="1"/>
    </xf>
    <xf numFmtId="4" fontId="15" fillId="0" borderId="7" xfId="0" applyNumberFormat="1" applyFont="1" applyBorder="1" applyAlignment="1" applyProtection="1">
      <alignment horizontal="center" vertical="center"/>
      <protection hidden="1"/>
    </xf>
    <xf numFmtId="0" fontId="2" fillId="3" borderId="2" xfId="0" applyFont="1" applyFill="1" applyBorder="1" applyAlignment="1" applyProtection="1">
      <alignment horizontal="center" vertical="center"/>
      <protection hidden="1"/>
    </xf>
    <xf numFmtId="0" fontId="2" fillId="3" borderId="3" xfId="0" applyFont="1" applyFill="1" applyBorder="1" applyAlignment="1" applyProtection="1">
      <alignment horizontal="center" vertical="center"/>
      <protection hidden="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6" fillId="0" borderId="0" xfId="0" applyFont="1" applyAlignment="1">
      <alignment horizontal="left" vertical="top" wrapText="1"/>
    </xf>
    <xf numFmtId="0" fontId="0" fillId="0" borderId="0" xfId="0"/>
    <xf numFmtId="0" fontId="1" fillId="2" borderId="0" xfId="0" applyFont="1" applyFill="1" applyAlignment="1">
      <alignment horizontal="center" vertical="center"/>
    </xf>
    <xf numFmtId="0" fontId="10" fillId="0" borderId="0" xfId="0" applyFont="1"/>
    <xf numFmtId="4" fontId="15" fillId="6" borderId="1" xfId="0" applyNumberFormat="1" applyFont="1" applyFill="1" applyBorder="1" applyAlignment="1" applyProtection="1">
      <alignment horizontal="right" vertical="center"/>
      <protection locked="0"/>
    </xf>
    <xf numFmtId="1" fontId="15" fillId="6" borderId="1" xfId="0" applyNumberFormat="1" applyFont="1" applyFill="1" applyBorder="1" applyAlignment="1" applyProtection="1">
      <alignment horizontal="right" vertical="center"/>
      <protection locked="0"/>
    </xf>
    <xf numFmtId="3" fontId="15" fillId="6" borderId="1" xfId="0" applyNumberFormat="1" applyFont="1" applyFill="1" applyBorder="1" applyAlignment="1" applyProtection="1">
      <alignment horizontal="right" vertical="center"/>
      <protection locked="0"/>
    </xf>
    <xf numFmtId="0" fontId="13" fillId="0" borderId="0" xfId="0" applyFont="1" applyFill="1" applyBorder="1" applyAlignment="1">
      <alignment vertical="top" wrapText="1"/>
    </xf>
    <xf numFmtId="0" fontId="0" fillId="0" borderId="4" xfId="0"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e-qanun.az/framework/726" TargetMode="External"/><Relationship Id="rId2" Type="http://schemas.openxmlformats.org/officeDocument/2006/relationships/hyperlink" Target="https://partnergroupmmc.az/mizuniyy%c9%99t2026/" TargetMode="External"/><Relationship Id="rId1" Type="http://schemas.openxmlformats.org/officeDocument/2006/relationships/hyperlink" Target="https://e-qanun.az/framework/46943" TargetMode="External"/><Relationship Id="rId4" Type="http://schemas.openxmlformats.org/officeDocument/2006/relationships/hyperlink" Target="https://partnergroupmmc.az/yeni-qaydada-m%c9%99zuniyy%c9%99t-haqqi-nec%c9%99-hesablan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M31"/>
  <sheetViews>
    <sheetView showGridLines="0" tabSelected="1" zoomScale="85" zoomScaleNormal="85" workbookViewId="0">
      <selection activeCell="G29" sqref="G29"/>
    </sheetView>
  </sheetViews>
  <sheetFormatPr defaultRowHeight="15" x14ac:dyDescent="0.25"/>
  <cols>
    <col min="1" max="1" width="2.28515625" style="3" customWidth="1"/>
    <col min="2" max="2" width="51.28515625" style="3" bestFit="1" customWidth="1"/>
    <col min="3" max="3" width="11.5703125" style="3" customWidth="1"/>
    <col min="4" max="4" width="2.7109375" style="3" customWidth="1"/>
    <col min="5" max="5" width="6.5703125" style="3" customWidth="1"/>
    <col min="6" max="6" width="13.28515625" style="3" bestFit="1" customWidth="1"/>
    <col min="7" max="7" width="11.85546875" customWidth="1"/>
    <col min="8" max="9" width="11.85546875" style="3" customWidth="1"/>
    <col min="10" max="10" width="72.7109375" bestFit="1" customWidth="1"/>
    <col min="11" max="11" width="15.85546875" hidden="1" customWidth="1"/>
    <col min="12" max="13" width="0" hidden="1" customWidth="1"/>
  </cols>
  <sheetData>
    <row r="1" spans="2:13" ht="15.75" customHeight="1" x14ac:dyDescent="0.25">
      <c r="B1" s="40" t="s">
        <v>0</v>
      </c>
      <c r="C1" s="40"/>
      <c r="D1" s="4"/>
      <c r="E1" s="4"/>
      <c r="F1" s="27" t="s">
        <v>24</v>
      </c>
      <c r="G1" s="27" t="s">
        <v>91</v>
      </c>
      <c r="H1" s="27" t="s">
        <v>90</v>
      </c>
      <c r="I1" s="27" t="s">
        <v>89</v>
      </c>
      <c r="J1" s="27" t="s">
        <v>25</v>
      </c>
    </row>
    <row r="2" spans="2:13" ht="15.75" x14ac:dyDescent="0.25">
      <c r="B2" s="49" t="s">
        <v>1</v>
      </c>
      <c r="C2" s="50"/>
      <c r="F2" s="28" t="s">
        <v>42</v>
      </c>
      <c r="G2" s="59">
        <f>SUM(H2:I2)</f>
        <v>1000</v>
      </c>
      <c r="H2" s="28">
        <v>1000</v>
      </c>
      <c r="I2" s="28"/>
      <c r="J2" s="28"/>
      <c r="K2" s="3">
        <f>$H2+IF($I2="",0,
IF(LEN(TRIM(SUBSTITUTE(""&amp;$J2,CHAR(160),"")))=0,$I2,
IFERROR(
IF(ISNUMBER(SEARCH("bəli",LOWER(VLOOKUP(TRIM(SUBSTITUTE(""&amp;$J2,CHAR(160),"")),'Məzuniyyətə düşən gəlir'!$B$2:$C$30,2,FALSE)))),$I2,0),0)))</f>
        <v>1000</v>
      </c>
      <c r="L2" s="3">
        <f>IF(LEN(TRIM(SUBSTITUTE(""&amp;$J2,CHAR(160),"")))=0,1,
IF(OR(
ISNUMBER(SEARCH("təşəbbüs",LOWER(TRIM(SUBSTITUTE(""&amp;$J2,CHAR(160),""))))),
ISNUMBER(SEARCH("tesebbus",LOWER(TRIM(SUBSTITUTE(""&amp;$J2,CHAR(160),"")))))
),1,
IF(ISNUMBER(MATCH(TRIM(SUBSTITUTE(""&amp;$J2,CHAR(160),"")),'Məzuniyyətə düşən gəlir'!$B$2:$B$30,0)),1,0)))</f>
        <v>1</v>
      </c>
      <c r="M2" s="3">
        <f>IF($L2=1,COUNTIF($L2:$L$21,1),0)</f>
        <v>14</v>
      </c>
    </row>
    <row r="3" spans="2:13" x14ac:dyDescent="0.25">
      <c r="F3" s="28" t="s">
        <v>41</v>
      </c>
      <c r="G3" s="59">
        <f t="shared" ref="G3:G20" si="0">SUM(H3:I3)</f>
        <v>1000</v>
      </c>
      <c r="H3" s="28">
        <v>1000</v>
      </c>
      <c r="I3" s="28"/>
      <c r="J3" s="28"/>
      <c r="K3" s="3">
        <f>$H3+IF($I3="",0,
IF(LEN(TRIM(SUBSTITUTE(""&amp;$J3,CHAR(160),"")))=0,$I3,
IFERROR(
IF(ISNUMBER(SEARCH("bəli",LOWER(VLOOKUP(TRIM(SUBSTITUTE(""&amp;$J3,CHAR(160),"")),'Məzuniyyətə düşən gəlir'!$B$2:$C$30,2,FALSE)))),$I3,0),0)))</f>
        <v>1000</v>
      </c>
      <c r="L3" s="3">
        <f>IF(LEN(TRIM(SUBSTITUTE(""&amp;$J3,CHAR(160),"")))=0,1,
IF(OR(
ISNUMBER(SEARCH("təşəbbüs",LOWER(TRIM(SUBSTITUTE(""&amp;$J3,CHAR(160),""))))),
ISNUMBER(SEARCH("tesebbus",LOWER(TRIM(SUBSTITUTE(""&amp;$J3,CHAR(160),"")))))
),1,
IF(ISNUMBER(MATCH(TRIM(SUBSTITUTE(""&amp;$J3,CHAR(160),"")),'Məzuniyyətə düşən gəlir'!$B$2:$B$30,0)),1,0)))</f>
        <v>1</v>
      </c>
      <c r="M3">
        <f>IF($L3=1,COUNTIF($L3:$L$21,1),0)</f>
        <v>13</v>
      </c>
    </row>
    <row r="4" spans="2:13" x14ac:dyDescent="0.25">
      <c r="B4" s="43" t="s">
        <v>44</v>
      </c>
      <c r="C4" s="45">
        <f>SUMIFS($K$2:$K$21,$L$2:$L$21,1,$M$2:$M$21,"&lt;=12")</f>
        <v>12550</v>
      </c>
      <c r="F4" s="28" t="s">
        <v>30</v>
      </c>
      <c r="G4" s="59">
        <f t="shared" si="0"/>
        <v>1000</v>
      </c>
      <c r="H4" s="28">
        <v>1000</v>
      </c>
      <c r="I4" s="28"/>
      <c r="J4" s="28"/>
      <c r="K4" s="3">
        <f>$H4+IF($I4="",0,
IF(LEN(TRIM(SUBSTITUTE(""&amp;$J4,CHAR(160),"")))=0,$I4,
IFERROR(
IF(ISNUMBER(SEARCH("bəli",LOWER(VLOOKUP(TRIM(SUBSTITUTE(""&amp;$J4,CHAR(160),"")),'Məzuniyyətə düşən gəlir'!$B$2:$C$30,2,FALSE)))),$I4,0),0)))</f>
        <v>1000</v>
      </c>
      <c r="L4" s="3">
        <f>IF(LEN(TRIM(SUBSTITUTE(""&amp;$J4,CHAR(160),"")))=0,1,
IF(OR(
ISNUMBER(SEARCH("təşəbbüs",LOWER(TRIM(SUBSTITUTE(""&amp;$J4,CHAR(160),""))))),
ISNUMBER(SEARCH("tesebbus",LOWER(TRIM(SUBSTITUTE(""&amp;$J4,CHAR(160),"")))))
),1,
IF(ISNUMBER(MATCH(TRIM(SUBSTITUTE(""&amp;$J4,CHAR(160),"")),'Məzuniyyətə düşən gəlir'!$B$2:$B$30,0)),1,0)))</f>
        <v>1</v>
      </c>
      <c r="M4" s="3">
        <f>IF($L4=1,COUNTIF($L4:$L$21,1),0)</f>
        <v>12</v>
      </c>
    </row>
    <row r="5" spans="2:13" x14ac:dyDescent="0.25">
      <c r="B5" s="44"/>
      <c r="C5" s="46"/>
      <c r="F5" s="28" t="s">
        <v>31</v>
      </c>
      <c r="G5" s="59">
        <f t="shared" si="0"/>
        <v>1000</v>
      </c>
      <c r="H5" s="28">
        <v>1000</v>
      </c>
      <c r="I5" s="28"/>
      <c r="J5" s="28"/>
      <c r="K5" s="3">
        <f>$H5+IF($I5="",0,
IF(LEN(TRIM(SUBSTITUTE(""&amp;$J5,CHAR(160),"")))=0,$I5,
IFERROR(
IF(ISNUMBER(SEARCH("bəli",LOWER(VLOOKUP(TRIM(SUBSTITUTE(""&amp;$J5,CHAR(160),"")),'Məzuniyyətə düşən gəlir'!$B$2:$C$30,2,FALSE)))),$I5,0),0)))</f>
        <v>1000</v>
      </c>
      <c r="L5" s="3">
        <f>IF(LEN(TRIM(SUBSTITUTE(""&amp;$J5,CHAR(160),"")))=0,1,
IF(OR(
ISNUMBER(SEARCH("təşəbbüs",LOWER(TRIM(SUBSTITUTE(""&amp;$J5,CHAR(160),""))))),
ISNUMBER(SEARCH("tesebbus",LOWER(TRIM(SUBSTITUTE(""&amp;$J5,CHAR(160),"")))))
),1,
IF(ISNUMBER(MATCH(TRIM(SUBSTITUTE(""&amp;$J5,CHAR(160),"")),'Məzuniyyətə düşən gəlir'!$B$2:$B$30,0)),1,0)))</f>
        <v>1</v>
      </c>
      <c r="M5" s="3">
        <f>IF($L5=1,COUNTIF($L5:$L$21,1),0)</f>
        <v>11</v>
      </c>
    </row>
    <row r="6" spans="2:13" x14ac:dyDescent="0.25">
      <c r="B6" s="32" t="s">
        <v>2</v>
      </c>
      <c r="C6" s="57">
        <v>4</v>
      </c>
      <c r="D6" s="54" t="s">
        <v>107</v>
      </c>
      <c r="F6" s="28" t="s">
        <v>32</v>
      </c>
      <c r="G6" s="59">
        <f t="shared" si="0"/>
        <v>1000</v>
      </c>
      <c r="H6" s="28">
        <v>1000</v>
      </c>
      <c r="I6" s="28"/>
      <c r="J6" s="28"/>
      <c r="K6" s="3">
        <f>$H6+IF($I6="",0,
IF(LEN(TRIM(SUBSTITUTE(""&amp;$J6,CHAR(160),"")))=0,$I6,
IFERROR(
IF(ISNUMBER(SEARCH("bəli",LOWER(VLOOKUP(TRIM(SUBSTITUTE(""&amp;$J6,CHAR(160),"")),'Məzuniyyətə düşən gəlir'!$B$2:$C$30,2,FALSE)))),$I6,0),0)))</f>
        <v>1000</v>
      </c>
      <c r="L6" s="3">
        <f>IF(LEN(TRIM(SUBSTITUTE(""&amp;$J6,CHAR(160),"")))=0,1,
IF(OR(
ISNUMBER(SEARCH("təşəbbüs",LOWER(TRIM(SUBSTITUTE(""&amp;$J6,CHAR(160),""))))),
ISNUMBER(SEARCH("tesebbus",LOWER(TRIM(SUBSTITUTE(""&amp;$J6,CHAR(160),"")))))
),1,
IF(ISNUMBER(MATCH(TRIM(SUBSTITUTE(""&amp;$J6,CHAR(160),"")),'Məzuniyyətə düşən gəlir'!$B$2:$B$30,0)),1,0)))</f>
        <v>1</v>
      </c>
      <c r="M6" s="3">
        <f>IF($L6=1,COUNTIF($L6:$L$21,1),0)</f>
        <v>10</v>
      </c>
    </row>
    <row r="7" spans="2:13" x14ac:dyDescent="0.25">
      <c r="B7" s="32" t="s">
        <v>3</v>
      </c>
      <c r="C7" s="55">
        <v>1000</v>
      </c>
      <c r="D7" s="54" t="s">
        <v>107</v>
      </c>
      <c r="F7" s="28" t="s">
        <v>33</v>
      </c>
      <c r="G7" s="59">
        <f t="shared" si="0"/>
        <v>640</v>
      </c>
      <c r="H7" s="28">
        <v>640</v>
      </c>
      <c r="I7" s="28"/>
      <c r="J7" s="28" t="s">
        <v>53</v>
      </c>
      <c r="K7" s="3">
        <f>$H7+IF($I7="",0,
IF(LEN(TRIM(SUBSTITUTE(""&amp;$J7,CHAR(160),"")))=0,$I7,
IFERROR(
IF(ISNUMBER(SEARCH("bəli",LOWER(VLOOKUP(TRIM(SUBSTITUTE(""&amp;$J7,CHAR(160),"")),'Məzuniyyətə düşən gəlir'!$B$2:$C$30,2,FALSE)))),$I7,0),0)))</f>
        <v>640</v>
      </c>
      <c r="L7" s="3">
        <f>IF(LEN(TRIM(SUBSTITUTE(""&amp;$J7,CHAR(160),"")))=0,1,
IF(OR(
ISNUMBER(SEARCH("təşəbbüs",LOWER(TRIM(SUBSTITUTE(""&amp;$J7,CHAR(160),""))))),
ISNUMBER(SEARCH("tesebbus",LOWER(TRIM(SUBSTITUTE(""&amp;$J7,CHAR(160),"")))))
),1,
IF(ISNUMBER(MATCH(TRIM(SUBSTITUTE(""&amp;$J7,CHAR(160),"")),'Məzuniyyətə düşən gəlir'!$B$2:$B$30,0)),1,0)))</f>
        <v>0</v>
      </c>
      <c r="M7" s="3">
        <f>IF($L7=1,COUNTIF($L7:$L$21,1),0)</f>
        <v>0</v>
      </c>
    </row>
    <row r="8" spans="2:13" x14ac:dyDescent="0.25">
      <c r="B8" s="32" t="s">
        <v>4</v>
      </c>
      <c r="C8" s="56">
        <v>2</v>
      </c>
      <c r="D8" s="54" t="s">
        <v>107</v>
      </c>
      <c r="F8" s="28" t="s">
        <v>34</v>
      </c>
      <c r="G8" s="59">
        <f t="shared" si="0"/>
        <v>400</v>
      </c>
      <c r="H8" s="28">
        <v>400</v>
      </c>
      <c r="I8" s="28"/>
      <c r="J8" s="28" t="s">
        <v>53</v>
      </c>
      <c r="K8" s="3">
        <f>$H8+IF($I8="",0,
IF(LEN(TRIM(SUBSTITUTE(""&amp;$J8,CHAR(160),"")))=0,$I8,
IFERROR(
IF(ISNUMBER(SEARCH("bəli",LOWER(VLOOKUP(TRIM(SUBSTITUTE(""&amp;$J8,CHAR(160),"")),'Məzuniyyətə düşən gəlir'!$B$2:$C$30,2,FALSE)))),$I8,0),0)))</f>
        <v>400</v>
      </c>
      <c r="L8" s="3">
        <f>IF(LEN(TRIM(SUBSTITUTE(""&amp;$J8,CHAR(160),"")))=0,1,
IF(OR(
ISNUMBER(SEARCH("təşəbbüs",LOWER(TRIM(SUBSTITUTE(""&amp;$J8,CHAR(160),""))))),
ISNUMBER(SEARCH("tesebbus",LOWER(TRIM(SUBSTITUTE(""&amp;$J8,CHAR(160),"")))))
),1,
IF(ISNUMBER(MATCH(TRIM(SUBSTITUTE(""&amp;$J8,CHAR(160),"")),'Məzuniyyətə düşən gəlir'!$B$2:$B$30,0)),1,0)))</f>
        <v>0</v>
      </c>
      <c r="M8" s="3">
        <f>IF($L8=1,COUNTIF($L8:$L$21,1),0)</f>
        <v>0</v>
      </c>
    </row>
    <row r="9" spans="2:13" x14ac:dyDescent="0.25">
      <c r="B9" s="32" t="s">
        <v>5</v>
      </c>
      <c r="C9" s="56">
        <v>20</v>
      </c>
      <c r="D9" s="54" t="s">
        <v>107</v>
      </c>
      <c r="F9" s="28" t="s">
        <v>35</v>
      </c>
      <c r="G9" s="59">
        <f t="shared" si="0"/>
        <v>1000</v>
      </c>
      <c r="H9" s="28">
        <v>1000</v>
      </c>
      <c r="I9" s="28"/>
      <c r="J9" s="28"/>
      <c r="K9" s="3">
        <f>$H9+IF($I9="",0,
IF(LEN(TRIM(SUBSTITUTE(""&amp;$J9,CHAR(160),"")))=0,$I9,
IFERROR(
IF(ISNUMBER(SEARCH("bəli",LOWER(VLOOKUP(TRIM(SUBSTITUTE(""&amp;$J9,CHAR(160),"")),'Məzuniyyətə düşən gəlir'!$B$2:$C$30,2,FALSE)))),$I9,0),0)))</f>
        <v>1000</v>
      </c>
      <c r="L9" s="3">
        <f>IF(LEN(TRIM(SUBSTITUTE(""&amp;$J9,CHAR(160),"")))=0,1,
IF(OR(
ISNUMBER(SEARCH("təşəbbüs",LOWER(TRIM(SUBSTITUTE(""&amp;$J9,CHAR(160),""))))),
ISNUMBER(SEARCH("tesebbus",LOWER(TRIM(SUBSTITUTE(""&amp;$J9,CHAR(160),"")))))
),1,
IF(ISNUMBER(MATCH(TRIM(SUBSTITUTE(""&amp;$J9,CHAR(160),"")),'Məzuniyyətə düşən gəlir'!$B$2:$B$30,0)),1,0)))</f>
        <v>1</v>
      </c>
      <c r="M9" s="3">
        <f>IF($L9=1,COUNTIF($L9:$L$21,1),0)</f>
        <v>9</v>
      </c>
    </row>
    <row r="10" spans="2:13" x14ac:dyDescent="0.25">
      <c r="B10" s="32" t="s">
        <v>6</v>
      </c>
      <c r="C10" s="34">
        <v>30.4</v>
      </c>
      <c r="F10" s="28" t="s">
        <v>36</v>
      </c>
      <c r="G10" s="59">
        <f t="shared" si="0"/>
        <v>0</v>
      </c>
      <c r="H10" s="28">
        <v>0</v>
      </c>
      <c r="I10" s="28"/>
      <c r="J10" s="28" t="s">
        <v>54</v>
      </c>
      <c r="K10" s="3">
        <f>$H10+IF($I10="",0,
IF(LEN(TRIM(SUBSTITUTE(""&amp;$J10,CHAR(160),"")))=0,$I10,
IFERROR(
IF(ISNUMBER(SEARCH("bəli",LOWER(VLOOKUP(TRIM(SUBSTITUTE(""&amp;$J10,CHAR(160),"")),'Məzuniyyətə düşən gəlir'!$B$2:$C$30,2,FALSE)))),$I10,0),0)))</f>
        <v>0</v>
      </c>
      <c r="L10" s="3">
        <f>IF(LEN(TRIM(SUBSTITUTE(""&amp;$J10,CHAR(160),"")))=0,1,
IF(OR(
ISNUMBER(SEARCH("təşəbbüs",LOWER(TRIM(SUBSTITUTE(""&amp;$J10,CHAR(160),""))))),
ISNUMBER(SEARCH("tesebbus",LOWER(TRIM(SUBSTITUTE(""&amp;$J10,CHAR(160),"")))))
),1,
IF(ISNUMBER(MATCH(TRIM(SUBSTITUTE(""&amp;$J10,CHAR(160),"")),'Məzuniyyətə düşən gəlir'!$B$2:$B$30,0)),1,0)))</f>
        <v>0</v>
      </c>
      <c r="M10" s="3">
        <f>IF($L10=1,COUNTIF($L10:$L$21,1),0)</f>
        <v>0</v>
      </c>
    </row>
    <row r="11" spans="2:13" x14ac:dyDescent="0.25">
      <c r="B11" s="32" t="s">
        <v>7</v>
      </c>
      <c r="C11" s="33">
        <v>12</v>
      </c>
      <c r="F11" s="28" t="s">
        <v>37</v>
      </c>
      <c r="G11" s="59">
        <f t="shared" si="0"/>
        <v>1000</v>
      </c>
      <c r="H11" s="28">
        <v>1000</v>
      </c>
      <c r="I11" s="28"/>
      <c r="J11" s="28"/>
      <c r="K11" s="3">
        <f>$H11+IF($I11="",0,
IF(LEN(TRIM(SUBSTITUTE(""&amp;$J11,CHAR(160),"")))=0,$I11,
IFERROR(
IF(ISNUMBER(SEARCH("bəli",LOWER(VLOOKUP(TRIM(SUBSTITUTE(""&amp;$J11,CHAR(160),"")),'Məzuniyyətə düşən gəlir'!$B$2:$C$30,2,FALSE)))),$I11,0),0)))</f>
        <v>1000</v>
      </c>
      <c r="L11" s="3">
        <f>IF(LEN(TRIM(SUBSTITUTE(""&amp;$J11,CHAR(160),"")))=0,1,
IF(OR(
ISNUMBER(SEARCH("təşəbbüs",LOWER(TRIM(SUBSTITUTE(""&amp;$J11,CHAR(160),""))))),
ISNUMBER(SEARCH("tesebbus",LOWER(TRIM(SUBSTITUTE(""&amp;$J11,CHAR(160),"")))))
),1,
IF(ISNUMBER(MATCH(TRIM(SUBSTITUTE(""&amp;$J11,CHAR(160),"")),'Məzuniyyətə düşən gəlir'!$B$2:$B$30,0)),1,0)))</f>
        <v>1</v>
      </c>
      <c r="M11" s="3">
        <f>IF($L11=1,COUNTIF($L11:$L$21,1),0)</f>
        <v>8</v>
      </c>
    </row>
    <row r="12" spans="2:13" x14ac:dyDescent="0.25">
      <c r="B12" s="35"/>
      <c r="C12" s="35"/>
      <c r="F12" s="28" t="s">
        <v>38</v>
      </c>
      <c r="G12" s="59">
        <f t="shared" si="0"/>
        <v>1200</v>
      </c>
      <c r="H12" s="28">
        <v>1000</v>
      </c>
      <c r="I12" s="28">
        <v>200</v>
      </c>
      <c r="J12" s="28" t="s">
        <v>88</v>
      </c>
      <c r="K12" s="3">
        <f>$H12+IF($I12="",0,
IF(LEN(TRIM(SUBSTITUTE(""&amp;$J12,CHAR(160),"")))=0,$I12,
IFERROR(
IF(ISNUMBER(SEARCH("bəli",LOWER(VLOOKUP(TRIM(SUBSTITUTE(""&amp;$J12,CHAR(160),"")),'Məzuniyyətə düşən gəlir'!$B$2:$C$30,2,FALSE)))),$I12,0),0)))</f>
        <v>1000</v>
      </c>
      <c r="L12" s="3">
        <f>IF(LEN(TRIM(SUBSTITUTE(""&amp;$J12,CHAR(160),"")))=0,1,
IF(OR(
ISNUMBER(SEARCH("təşəbbüs",LOWER(TRIM(SUBSTITUTE(""&amp;$J12,CHAR(160),""))))),
ISNUMBER(SEARCH("tesebbus",LOWER(TRIM(SUBSTITUTE(""&amp;$J12,CHAR(160),"")))))
),1,
IF(ISNUMBER(MATCH(TRIM(SUBSTITUTE(""&amp;$J12,CHAR(160),"")),'Məzuniyyətə düşən gəlir'!$B$2:$B$30,0)),1,0)))</f>
        <v>1</v>
      </c>
      <c r="M12" s="3">
        <f>IF($L12=1,COUNTIF($L12:$L$21,1),0)</f>
        <v>7</v>
      </c>
    </row>
    <row r="13" spans="2:13" ht="15.75" x14ac:dyDescent="0.25">
      <c r="B13" s="47" t="s">
        <v>8</v>
      </c>
      <c r="C13" s="48"/>
      <c r="F13" s="28" t="s">
        <v>39</v>
      </c>
      <c r="G13" s="59">
        <f t="shared" si="0"/>
        <v>800</v>
      </c>
      <c r="H13" s="28">
        <v>800</v>
      </c>
      <c r="I13" s="28"/>
      <c r="J13" s="28" t="s">
        <v>57</v>
      </c>
      <c r="K13" s="3">
        <f>$H13+IF($I13="",0,
IF(LEN(TRIM(SUBSTITUTE(""&amp;$J13,CHAR(160),"")))=0,$I13,
IFERROR(
IF(ISNUMBER(SEARCH("bəli",LOWER(VLOOKUP(TRIM(SUBSTITUTE(""&amp;$J13,CHAR(160),"")),'Məzuniyyətə düşən gəlir'!$B$2:$C$30,2,FALSE)))),$I13,0),0)))</f>
        <v>800</v>
      </c>
      <c r="L13" s="3">
        <f>IF(LEN(TRIM(SUBSTITUTE(""&amp;$J13,CHAR(160),"")))=0,1,
IF(OR(
ISNUMBER(SEARCH("təşəbbüs",LOWER(TRIM(SUBSTITUTE(""&amp;$J13,CHAR(160),""))))),
ISNUMBER(SEARCH("tesebbus",LOWER(TRIM(SUBSTITUTE(""&amp;$J13,CHAR(160),"")))))
),1,
IF(ISNUMBER(MATCH(TRIM(SUBSTITUTE(""&amp;$J13,CHAR(160),"")),'Məzuniyyətə düşən gəlir'!$B$2:$B$30,0)),1,0)))</f>
        <v>1</v>
      </c>
      <c r="M13" s="3">
        <f>IF($L13=1,COUNTIF($L13:$L$21,1),0)</f>
        <v>6</v>
      </c>
    </row>
    <row r="14" spans="2:13" x14ac:dyDescent="0.25">
      <c r="B14" s="32" t="s">
        <v>9</v>
      </c>
      <c r="C14" s="36">
        <f>C4/C11/C10</f>
        <v>34.402412280701753</v>
      </c>
      <c r="F14" s="28" t="s">
        <v>40</v>
      </c>
      <c r="G14" s="59">
        <f t="shared" si="0"/>
        <v>1400</v>
      </c>
      <c r="H14" s="28">
        <v>1000</v>
      </c>
      <c r="I14" s="28">
        <v>400</v>
      </c>
      <c r="J14" s="28" t="s">
        <v>72</v>
      </c>
      <c r="K14" s="3">
        <f>$H14+IF($I14="",0,
IF(LEN(TRIM(SUBSTITUTE(""&amp;$J14,CHAR(160),"")))=0,$I14,
IFERROR(
IF(ISNUMBER(SEARCH("bəli",LOWER(VLOOKUP(TRIM(SUBSTITUTE(""&amp;$J14,CHAR(160),"")),'Məzuniyyətə düşən gəlir'!$B$2:$C$30,2,FALSE)))),$I14,0),0)))</f>
        <v>1400</v>
      </c>
      <c r="L14" s="3">
        <f>IF(LEN(TRIM(SUBSTITUTE(""&amp;$J14,CHAR(160),"")))=0,1,
IF(OR(
ISNUMBER(SEARCH("təşəbbüs",LOWER(TRIM(SUBSTITUTE(""&amp;$J14,CHAR(160),""))))),
ISNUMBER(SEARCH("tesebbus",LOWER(TRIM(SUBSTITUTE(""&amp;$J14,CHAR(160),"")))))
),1,
IF(ISNUMBER(MATCH(TRIM(SUBSTITUTE(""&amp;$J14,CHAR(160),"")),'Məzuniyyətə düşən gəlir'!$B$2:$B$30,0)),1,0)))</f>
        <v>1</v>
      </c>
      <c r="M14" s="3">
        <f>IF($L14=1,COUNTIF($L14:$L$21,1),0)</f>
        <v>5</v>
      </c>
    </row>
    <row r="15" spans="2:13" x14ac:dyDescent="0.25">
      <c r="B15" s="32" t="s">
        <v>10</v>
      </c>
      <c r="C15" s="36">
        <f>C14*C6</f>
        <v>137.60964912280701</v>
      </c>
      <c r="F15" s="28" t="s">
        <v>41</v>
      </c>
      <c r="G15" s="59">
        <f t="shared" si="0"/>
        <v>920</v>
      </c>
      <c r="H15" s="28">
        <v>920</v>
      </c>
      <c r="I15" s="28"/>
      <c r="J15" s="28" t="s">
        <v>52</v>
      </c>
      <c r="K15" s="3">
        <f>$H15+IF($I15="",0,
IF(LEN(TRIM(SUBSTITUTE(""&amp;$J15,CHAR(160),"")))=0,$I15,
IFERROR(
IF(ISNUMBER(SEARCH("bəli",LOWER(VLOOKUP(TRIM(SUBSTITUTE(""&amp;$J15,CHAR(160),"")),'Məzuniyyətə düşən gəlir'!$B$2:$C$30,2,FALSE)))),$I15,0),0)))</f>
        <v>920</v>
      </c>
      <c r="L15" s="3">
        <f>IF(LEN(TRIM(SUBSTITUTE(""&amp;$J15,CHAR(160),"")))=0,1,
IF(OR(
ISNUMBER(SEARCH("təşəbbüs",LOWER(TRIM(SUBSTITUTE(""&amp;$J15,CHAR(160),""))))),
ISNUMBER(SEARCH("tesebbus",LOWER(TRIM(SUBSTITUTE(""&amp;$J15,CHAR(160),"")))))
),1,
IF(ISNUMBER(MATCH(TRIM(SUBSTITUTE(""&amp;$J15,CHAR(160),"")),'Məzuniyyətə düşən gəlir'!$B$2:$B$30,0)),1,0)))</f>
        <v>0</v>
      </c>
      <c r="M15" s="3">
        <f>IF($L15=1,COUNTIF($L15:$L$21,1),0)</f>
        <v>0</v>
      </c>
    </row>
    <row r="16" spans="2:13" ht="30" x14ac:dyDescent="0.25">
      <c r="B16" s="32" t="s">
        <v>11</v>
      </c>
      <c r="C16" s="36">
        <f>C7*C8/C9</f>
        <v>100</v>
      </c>
      <c r="F16" s="28" t="s">
        <v>26</v>
      </c>
      <c r="G16" s="59">
        <f t="shared" si="0"/>
        <v>1150</v>
      </c>
      <c r="H16" s="28">
        <v>1000</v>
      </c>
      <c r="I16" s="28">
        <v>150</v>
      </c>
      <c r="J16" s="28"/>
      <c r="K16" s="3">
        <f>$H16+IF($I16="",0,
IF(LEN(TRIM(SUBSTITUTE(""&amp;$J16,CHAR(160),"")))=0,$I16,
IFERROR(
IF(ISNUMBER(SEARCH("bəli",LOWER(VLOOKUP(TRIM(SUBSTITUTE(""&amp;$J16,CHAR(160),"")),'Məzuniyyətə düşən gəlir'!$B$2:$C$30,2,FALSE)))),$I16,0),0)))</f>
        <v>1150</v>
      </c>
      <c r="L16" s="3">
        <f>IF(LEN(TRIM(SUBSTITUTE(""&amp;$J16,CHAR(160),"")))=0,1,
IF(OR(
ISNUMBER(SEARCH("təşəbbüs",LOWER(TRIM(SUBSTITUTE(""&amp;$J16,CHAR(160),""))))),
ISNUMBER(SEARCH("tesebbus",LOWER(TRIM(SUBSTITUTE(""&amp;$J16,CHAR(160),"")))))
),1,
IF(ISNUMBER(MATCH(TRIM(SUBSTITUTE(""&amp;$J16,CHAR(160),"")),'Məzuniyyətə düşən gəlir'!$B$2:$B$30,0)),1,0)))</f>
        <v>1</v>
      </c>
      <c r="M16" s="3">
        <f>IF($L16=1,COUNTIF($L16:$L$21,1),0)</f>
        <v>4</v>
      </c>
    </row>
    <row r="17" spans="2:13" ht="17.25" x14ac:dyDescent="0.25">
      <c r="B17" s="37" t="s">
        <v>12</v>
      </c>
      <c r="C17" s="38">
        <f>MAX(C15,C16)</f>
        <v>137.60964912280701</v>
      </c>
      <c r="F17" s="28" t="s">
        <v>27</v>
      </c>
      <c r="G17" s="59">
        <f t="shared" si="0"/>
        <v>400</v>
      </c>
      <c r="H17" s="28">
        <v>400</v>
      </c>
      <c r="I17" s="28"/>
      <c r="J17" s="28" t="s">
        <v>53</v>
      </c>
      <c r="K17" s="3">
        <f>$H17+IF($I17="",0,
IF(LEN(TRIM(SUBSTITUTE(""&amp;$J17,CHAR(160),"")))=0,$I17,
IFERROR(
IF(ISNUMBER(SEARCH("bəli",LOWER(VLOOKUP(TRIM(SUBSTITUTE(""&amp;$J17,CHAR(160),"")),'Məzuniyyətə düşən gəlir'!$B$2:$C$30,2,FALSE)))),$I17,0),0)))</f>
        <v>400</v>
      </c>
      <c r="L17" s="3">
        <f>IF(LEN(TRIM(SUBSTITUTE(""&amp;$J17,CHAR(160),"")))=0,1,
IF(OR(
ISNUMBER(SEARCH("təşəbbüs",LOWER(TRIM(SUBSTITUTE(""&amp;$J17,CHAR(160),""))))),
ISNUMBER(SEARCH("tesebbus",LOWER(TRIM(SUBSTITUTE(""&amp;$J17,CHAR(160),"")))))
),1,
IF(ISNUMBER(MATCH(TRIM(SUBSTITUTE(""&amp;$J17,CHAR(160),"")),'Məzuniyyətə düşən gəlir'!$B$2:$B$30,0)),1,0)))</f>
        <v>0</v>
      </c>
      <c r="M17" s="3">
        <f>IF($L17=1,COUNTIF($L17:$L$21,1),0)</f>
        <v>0</v>
      </c>
    </row>
    <row r="18" spans="2:13" ht="15" customHeight="1" x14ac:dyDescent="0.25">
      <c r="B18" s="41" t="s">
        <v>13</v>
      </c>
      <c r="C18" s="41"/>
      <c r="F18" s="28" t="s">
        <v>28</v>
      </c>
      <c r="G18" s="59">
        <f t="shared" si="0"/>
        <v>1000</v>
      </c>
      <c r="H18" s="28">
        <v>1000</v>
      </c>
      <c r="I18" s="28"/>
      <c r="J18" s="28"/>
      <c r="K18" s="3">
        <f>$H18+IF($I18="",0,
IF(LEN(TRIM(SUBSTITUTE(""&amp;$J18,CHAR(160),"")))=0,$I18,
IFERROR(
IF(ISNUMBER(SEARCH("bəli",LOWER(VLOOKUP(TRIM(SUBSTITUTE(""&amp;$J18,CHAR(160),"")),'Məzuniyyətə düşən gəlir'!$B$2:$C$30,2,FALSE)))),$I18,0),0)))</f>
        <v>1000</v>
      </c>
      <c r="L18" s="3">
        <f>IF(LEN(TRIM(SUBSTITUTE(""&amp;$J18,CHAR(160),"")))=0,1,
IF(OR(
ISNUMBER(SEARCH("təşəbbüs",LOWER(TRIM(SUBSTITUTE(""&amp;$J18,CHAR(160),""))))),
ISNUMBER(SEARCH("tesebbus",LOWER(TRIM(SUBSTITUTE(""&amp;$J18,CHAR(160),"")))))
),1,
IF(ISNUMBER(MATCH(TRIM(SUBSTITUTE(""&amp;$J18,CHAR(160),"")),'Məzuniyyətə düşən gəlir'!$B$2:$B$30,0)),1,0)))</f>
        <v>1</v>
      </c>
      <c r="M18" s="3">
        <f>IF($L18=1,COUNTIF($L18:$L$21,1),0)</f>
        <v>3</v>
      </c>
    </row>
    <row r="19" spans="2:13" x14ac:dyDescent="0.25">
      <c r="B19" s="42"/>
      <c r="C19" s="42"/>
      <c r="D19" s="4"/>
      <c r="E19" s="4"/>
      <c r="F19" s="28" t="s">
        <v>29</v>
      </c>
      <c r="G19" s="59">
        <f t="shared" si="0"/>
        <v>1200</v>
      </c>
      <c r="H19" s="28">
        <v>1000</v>
      </c>
      <c r="I19" s="28">
        <v>200</v>
      </c>
      <c r="J19" s="28" t="s">
        <v>62</v>
      </c>
      <c r="K19" s="3">
        <f>$H19+IF($I19="",0,
IF(LEN(TRIM(SUBSTITUTE(""&amp;$J19,CHAR(160),"")))=0,$I19,
IFERROR(
IF(ISNUMBER(SEARCH("bəli",LOWER(VLOOKUP(TRIM(SUBSTITUTE(""&amp;$J19,CHAR(160),"")),'Məzuniyyətə düşən gəlir'!$B$2:$C$30,2,FALSE)))),$I19,0),0)))</f>
        <v>1200</v>
      </c>
      <c r="L19" s="3">
        <f>IF(LEN(TRIM(SUBSTITUTE(""&amp;$J19,CHAR(160),"")))=0,1,
IF(OR(
ISNUMBER(SEARCH("təşəbbüs",LOWER(TRIM(SUBSTITUTE(""&amp;$J19,CHAR(160),""))))),
ISNUMBER(SEARCH("tesebbus",LOWER(TRIM(SUBSTITUTE(""&amp;$J19,CHAR(160),"")))))
),1,
IF(ISNUMBER(MATCH(TRIM(SUBSTITUTE(""&amp;$J19,CHAR(160),"")),'Məzuniyyətə düşən gəlir'!$B$2:$B$30,0)),1,0)))</f>
        <v>1</v>
      </c>
      <c r="M19" s="3">
        <f>IF($L19=1,COUNTIF($L19:$L$21,1),0)</f>
        <v>2</v>
      </c>
    </row>
    <row r="20" spans="2:13" x14ac:dyDescent="0.25">
      <c r="B20" s="42" t="s">
        <v>14</v>
      </c>
      <c r="C20" s="42"/>
      <c r="D20" s="4"/>
      <c r="E20" s="4"/>
      <c r="F20" s="28" t="s">
        <v>43</v>
      </c>
      <c r="G20" s="59">
        <f t="shared" si="0"/>
        <v>1000</v>
      </c>
      <c r="H20" s="28">
        <v>1000</v>
      </c>
      <c r="I20" s="28"/>
      <c r="J20" s="28"/>
      <c r="K20" s="3">
        <f>$H20+IF($I20="",0,
IF(LEN(TRIM(SUBSTITUTE(""&amp;$J20,CHAR(160),"")))=0,$I20,
IFERROR(
IF(ISNUMBER(SEARCH("bəli",LOWER(VLOOKUP(TRIM(SUBSTITUTE(""&amp;$J20,CHAR(160),"")),'Məzuniyyətə düşən gəlir'!$B$2:$C$30,2,FALSE)))),$I20,0),0)))</f>
        <v>1000</v>
      </c>
      <c r="L20" s="3">
        <f>IF(LEN(TRIM(SUBSTITUTE(""&amp;$J20,CHAR(160),"")))=0,1,
IF(OR(
ISNUMBER(SEARCH("təşəbbüs",LOWER(TRIM(SUBSTITUTE(""&amp;$J20,CHAR(160),""))))),
ISNUMBER(SEARCH("tesebbus",LOWER(TRIM(SUBSTITUTE(""&amp;$J20,CHAR(160),"")))))
),1,
IF(ISNUMBER(MATCH(TRIM(SUBSTITUTE(""&amp;$J20,CHAR(160),"")),'Məzuniyyətə düşən gəlir'!$B$2:$B$30,0)),1,0)))</f>
        <v>1</v>
      </c>
      <c r="M20" s="3">
        <f>IF($L20=1,COUNTIF($L20:$L$21,1),0)</f>
        <v>1</v>
      </c>
    </row>
    <row r="21" spans="2:13" ht="15.75" thickBot="1" x14ac:dyDescent="0.3">
      <c r="B21" s="42"/>
      <c r="C21" s="42"/>
    </row>
    <row r="22" spans="2:13" x14ac:dyDescent="0.25">
      <c r="B22" s="29" t="s">
        <v>98</v>
      </c>
      <c r="F22" s="12" t="s">
        <v>106</v>
      </c>
      <c r="G22" s="13"/>
      <c r="H22" s="13"/>
      <c r="I22" s="13"/>
      <c r="J22" s="13"/>
    </row>
    <row r="23" spans="2:13" ht="15" customHeight="1" x14ac:dyDescent="0.25">
      <c r="B23" s="30" t="s">
        <v>99</v>
      </c>
      <c r="F23" s="39" t="s">
        <v>92</v>
      </c>
      <c r="G23" s="39"/>
      <c r="H23" s="39"/>
      <c r="I23" s="39"/>
      <c r="J23" s="39"/>
    </row>
    <row r="24" spans="2:13" x14ac:dyDescent="0.25">
      <c r="B24" s="30" t="s">
        <v>105</v>
      </c>
      <c r="F24" s="39"/>
      <c r="G24" s="39"/>
      <c r="H24" s="39"/>
      <c r="I24" s="39"/>
      <c r="J24" s="39"/>
    </row>
    <row r="25" spans="2:13" x14ac:dyDescent="0.25">
      <c r="B25" s="30" t="s">
        <v>100</v>
      </c>
      <c r="F25" s="39"/>
      <c r="G25" s="39"/>
      <c r="H25" s="39"/>
      <c r="I25" s="39"/>
      <c r="J25" s="39"/>
      <c r="K25" s="26"/>
    </row>
    <row r="26" spans="2:13" x14ac:dyDescent="0.25">
      <c r="B26" s="30" t="s">
        <v>101</v>
      </c>
      <c r="F26" s="54" t="s">
        <v>108</v>
      </c>
      <c r="G26" s="58"/>
      <c r="H26" s="58"/>
      <c r="I26" s="58"/>
      <c r="J26" s="58"/>
    </row>
    <row r="27" spans="2:13" x14ac:dyDescent="0.25">
      <c r="B27" s="30" t="s">
        <v>102</v>
      </c>
      <c r="F27" s="58"/>
      <c r="G27" s="58"/>
      <c r="H27" s="58"/>
      <c r="I27" s="58"/>
      <c r="J27" s="58"/>
    </row>
    <row r="28" spans="2:13" x14ac:dyDescent="0.25">
      <c r="B28" s="30"/>
    </row>
    <row r="29" spans="2:13" x14ac:dyDescent="0.25">
      <c r="B29" s="30" t="s">
        <v>103</v>
      </c>
    </row>
    <row r="30" spans="2:13" x14ac:dyDescent="0.25">
      <c r="B30" s="30" t="s">
        <v>104</v>
      </c>
    </row>
    <row r="31" spans="2:13" ht="15.75" thickBot="1" x14ac:dyDescent="0.3">
      <c r="B31" s="31" t="s">
        <v>97</v>
      </c>
    </row>
  </sheetData>
  <sheetProtection algorithmName="SHA-512" hashValue="H4GGBkwI7uKQ2KIoNpxYkU19PUXA3RQoB2uKUhvvrUxSm9SBgita5nXRY4ShN2PkOCPm9VfaaZ8bVXwaG92JzQ==" saltValue="5ZXXAUEFRzOUdv557iCuwQ==" spinCount="100000" sheet="1" objects="1" scenarios="1"/>
  <mergeCells count="8">
    <mergeCell ref="B1:C1"/>
    <mergeCell ref="B18:C19"/>
    <mergeCell ref="B4:B5"/>
    <mergeCell ref="C4:C5"/>
    <mergeCell ref="B13:C13"/>
    <mergeCell ref="B2:C2"/>
    <mergeCell ref="B20:C21"/>
    <mergeCell ref="F23:J25"/>
  </mergeCells>
  <phoneticPr fontId="8" type="noConversion"/>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3E2A2C6-4F01-4BE3-A4BF-6CDDE566C388}">
          <x14:formula1>
            <xm:f>'Məzuniyyətə düşən gəlir'!$B$2:$B$37</xm:f>
          </x14:formula1>
          <xm:sqref>J2:J20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1376-565D-4AEA-A620-5BAC081B6D1C}">
  <sheetPr>
    <tabColor rgb="FF00B050"/>
  </sheetPr>
  <dimension ref="A1:G38"/>
  <sheetViews>
    <sheetView workbookViewId="0">
      <selection sqref="A1:XFD1048576"/>
    </sheetView>
  </sheetViews>
  <sheetFormatPr defaultRowHeight="15" x14ac:dyDescent="0.25"/>
  <cols>
    <col min="1" max="1" width="3.140625" style="3" bestFit="1" customWidth="1"/>
    <col min="2" max="2" width="137.5703125" style="3" bestFit="1" customWidth="1"/>
    <col min="3" max="3" width="12.7109375" style="3" bestFit="1" customWidth="1"/>
    <col min="4" max="4" width="21.7109375" style="3" bestFit="1" customWidth="1"/>
    <col min="5" max="5" width="4.5703125" customWidth="1"/>
    <col min="6" max="6" width="65.42578125" customWidth="1"/>
    <col min="7" max="7" width="29.5703125" customWidth="1"/>
  </cols>
  <sheetData>
    <row r="1" spans="1:7" s="3" customFormat="1" x14ac:dyDescent="0.25">
      <c r="A1" s="23" t="s">
        <v>45</v>
      </c>
      <c r="B1" s="24" t="s">
        <v>58</v>
      </c>
      <c r="C1" s="24" t="s">
        <v>46</v>
      </c>
      <c r="D1" s="25" t="s">
        <v>47</v>
      </c>
      <c r="F1" s="6" t="s">
        <v>50</v>
      </c>
      <c r="G1" s="7" t="s">
        <v>51</v>
      </c>
    </row>
    <row r="2" spans="1:7" x14ac:dyDescent="0.25">
      <c r="A2" s="16">
        <v>1</v>
      </c>
      <c r="B2" s="14" t="s">
        <v>59</v>
      </c>
      <c r="C2" s="5" t="s">
        <v>49</v>
      </c>
      <c r="D2" s="17" t="s">
        <v>60</v>
      </c>
      <c r="F2" s="8" t="s">
        <v>52</v>
      </c>
      <c r="G2" s="9" t="s">
        <v>49</v>
      </c>
    </row>
    <row r="3" spans="1:7" x14ac:dyDescent="0.25">
      <c r="A3" s="18">
        <v>2</v>
      </c>
      <c r="B3" s="5" t="s">
        <v>61</v>
      </c>
      <c r="C3" s="5" t="s">
        <v>49</v>
      </c>
      <c r="D3" s="9" t="s">
        <v>60</v>
      </c>
      <c r="F3" s="8" t="s">
        <v>53</v>
      </c>
      <c r="G3" s="9" t="s">
        <v>49</v>
      </c>
    </row>
    <row r="4" spans="1:7" x14ac:dyDescent="0.25">
      <c r="A4" s="18">
        <v>3</v>
      </c>
      <c r="B4" s="5" t="s">
        <v>62</v>
      </c>
      <c r="C4" s="5" t="s">
        <v>49</v>
      </c>
      <c r="D4" s="9" t="s">
        <v>60</v>
      </c>
      <c r="F4" s="8" t="s">
        <v>54</v>
      </c>
      <c r="G4" s="9" t="s">
        <v>49</v>
      </c>
    </row>
    <row r="5" spans="1:7" x14ac:dyDescent="0.25">
      <c r="A5" s="18">
        <v>4</v>
      </c>
      <c r="B5" s="5" t="s">
        <v>63</v>
      </c>
      <c r="C5" s="5" t="s">
        <v>49</v>
      </c>
      <c r="D5" s="9" t="s">
        <v>60</v>
      </c>
      <c r="F5" s="8" t="s">
        <v>55</v>
      </c>
      <c r="G5" s="9" t="s">
        <v>49</v>
      </c>
    </row>
    <row r="6" spans="1:7" x14ac:dyDescent="0.25">
      <c r="A6" s="18">
        <v>5</v>
      </c>
      <c r="B6" s="5" t="s">
        <v>64</v>
      </c>
      <c r="C6" s="5" t="s">
        <v>49</v>
      </c>
      <c r="D6" s="9" t="s">
        <v>60</v>
      </c>
      <c r="F6" s="8" t="s">
        <v>57</v>
      </c>
      <c r="G6" s="9" t="s">
        <v>48</v>
      </c>
    </row>
    <row r="7" spans="1:7" ht="15.75" thickBot="1" x14ac:dyDescent="0.3">
      <c r="A7" s="18">
        <v>6</v>
      </c>
      <c r="B7" s="5" t="s">
        <v>65</v>
      </c>
      <c r="C7" s="5" t="s">
        <v>49</v>
      </c>
      <c r="D7" s="9" t="s">
        <v>60</v>
      </c>
      <c r="F7" s="10" t="s">
        <v>56</v>
      </c>
      <c r="G7" s="11" t="s">
        <v>48</v>
      </c>
    </row>
    <row r="8" spans="1:7" x14ac:dyDescent="0.25">
      <c r="A8" s="18">
        <v>7</v>
      </c>
      <c r="B8" s="5" t="s">
        <v>66</v>
      </c>
      <c r="C8" s="5" t="s">
        <v>49</v>
      </c>
      <c r="D8" s="9" t="s">
        <v>60</v>
      </c>
    </row>
    <row r="9" spans="1:7" x14ac:dyDescent="0.25">
      <c r="A9" s="18">
        <v>8</v>
      </c>
      <c r="B9" s="5" t="s">
        <v>67</v>
      </c>
      <c r="C9" s="5" t="s">
        <v>49</v>
      </c>
      <c r="D9" s="9" t="s">
        <v>60</v>
      </c>
    </row>
    <row r="10" spans="1:7" x14ac:dyDescent="0.25">
      <c r="A10" s="18">
        <v>9</v>
      </c>
      <c r="B10" s="5" t="s">
        <v>68</v>
      </c>
      <c r="C10" s="5" t="s">
        <v>49</v>
      </c>
      <c r="D10" s="9" t="s">
        <v>60</v>
      </c>
    </row>
    <row r="11" spans="1:7" x14ac:dyDescent="0.25">
      <c r="A11" s="18">
        <v>10</v>
      </c>
      <c r="B11" s="5" t="s">
        <v>69</v>
      </c>
      <c r="C11" s="5" t="s">
        <v>49</v>
      </c>
      <c r="D11" s="9" t="s">
        <v>60</v>
      </c>
    </row>
    <row r="12" spans="1:7" x14ac:dyDescent="0.25">
      <c r="A12" s="18">
        <v>11</v>
      </c>
      <c r="B12" s="5" t="s">
        <v>70</v>
      </c>
      <c r="C12" s="5" t="s">
        <v>49</v>
      </c>
      <c r="D12" s="9" t="s">
        <v>60</v>
      </c>
    </row>
    <row r="13" spans="1:7" x14ac:dyDescent="0.25">
      <c r="A13" s="18">
        <v>12</v>
      </c>
      <c r="B13" s="5" t="s">
        <v>71</v>
      </c>
      <c r="C13" s="5" t="s">
        <v>49</v>
      </c>
      <c r="D13" s="9" t="s">
        <v>60</v>
      </c>
    </row>
    <row r="14" spans="1:7" x14ac:dyDescent="0.25">
      <c r="A14" s="18">
        <v>13</v>
      </c>
      <c r="B14" s="5" t="s">
        <v>72</v>
      </c>
      <c r="C14" s="5" t="s">
        <v>49</v>
      </c>
      <c r="D14" s="9" t="s">
        <v>60</v>
      </c>
    </row>
    <row r="15" spans="1:7" x14ac:dyDescent="0.25">
      <c r="A15" s="19">
        <v>14</v>
      </c>
      <c r="B15" s="15" t="s">
        <v>73</v>
      </c>
      <c r="C15" s="5" t="s">
        <v>49</v>
      </c>
      <c r="D15" s="20" t="s">
        <v>60</v>
      </c>
    </row>
    <row r="16" spans="1:7" x14ac:dyDescent="0.25">
      <c r="A16" s="18">
        <v>15</v>
      </c>
      <c r="B16" s="5" t="s">
        <v>74</v>
      </c>
      <c r="C16" s="5" t="s">
        <v>48</v>
      </c>
      <c r="D16" s="9" t="s">
        <v>60</v>
      </c>
    </row>
    <row r="17" spans="1:4" x14ac:dyDescent="0.25">
      <c r="A17" s="18">
        <v>16</v>
      </c>
      <c r="B17" s="5" t="s">
        <v>75</v>
      </c>
      <c r="C17" s="5" t="s">
        <v>48</v>
      </c>
      <c r="D17" s="9" t="s">
        <v>60</v>
      </c>
    </row>
    <row r="18" spans="1:4" x14ac:dyDescent="0.25">
      <c r="A18" s="18">
        <v>17</v>
      </c>
      <c r="B18" s="5" t="s">
        <v>76</v>
      </c>
      <c r="C18" s="5" t="s">
        <v>48</v>
      </c>
      <c r="D18" s="9" t="s">
        <v>60</v>
      </c>
    </row>
    <row r="19" spans="1:4" x14ac:dyDescent="0.25">
      <c r="A19" s="18">
        <v>18</v>
      </c>
      <c r="B19" s="5" t="s">
        <v>77</v>
      </c>
      <c r="C19" s="5" t="s">
        <v>48</v>
      </c>
      <c r="D19" s="9" t="s">
        <v>60</v>
      </c>
    </row>
    <row r="20" spans="1:4" x14ac:dyDescent="0.25">
      <c r="A20" s="18">
        <v>19</v>
      </c>
      <c r="B20" s="5" t="s">
        <v>78</v>
      </c>
      <c r="C20" s="5" t="s">
        <v>48</v>
      </c>
      <c r="D20" s="9" t="s">
        <v>60</v>
      </c>
    </row>
    <row r="21" spans="1:4" x14ac:dyDescent="0.25">
      <c r="A21" s="18">
        <v>20</v>
      </c>
      <c r="B21" s="5" t="s">
        <v>79</v>
      </c>
      <c r="C21" s="5" t="s">
        <v>48</v>
      </c>
      <c r="D21" s="9" t="s">
        <v>60</v>
      </c>
    </row>
    <row r="22" spans="1:4" x14ac:dyDescent="0.25">
      <c r="A22" s="18">
        <v>21</v>
      </c>
      <c r="B22" s="5" t="s">
        <v>80</v>
      </c>
      <c r="C22" s="5" t="s">
        <v>48</v>
      </c>
      <c r="D22" s="9" t="s">
        <v>60</v>
      </c>
    </row>
    <row r="23" spans="1:4" x14ac:dyDescent="0.25">
      <c r="A23" s="18">
        <v>22</v>
      </c>
      <c r="B23" s="5" t="s">
        <v>81</v>
      </c>
      <c r="C23" s="5" t="s">
        <v>48</v>
      </c>
      <c r="D23" s="9" t="s">
        <v>60</v>
      </c>
    </row>
    <row r="24" spans="1:4" x14ac:dyDescent="0.25">
      <c r="A24" s="18">
        <v>23</v>
      </c>
      <c r="B24" s="5" t="s">
        <v>82</v>
      </c>
      <c r="C24" s="5" t="s">
        <v>48</v>
      </c>
      <c r="D24" s="9" t="s">
        <v>60</v>
      </c>
    </row>
    <row r="25" spans="1:4" x14ac:dyDescent="0.25">
      <c r="A25" s="18">
        <v>24</v>
      </c>
      <c r="B25" s="5" t="s">
        <v>83</v>
      </c>
      <c r="C25" s="5" t="s">
        <v>48</v>
      </c>
      <c r="D25" s="9" t="s">
        <v>60</v>
      </c>
    </row>
    <row r="26" spans="1:4" x14ac:dyDescent="0.25">
      <c r="A26" s="18">
        <v>25</v>
      </c>
      <c r="B26" s="5" t="s">
        <v>84</v>
      </c>
      <c r="C26" s="5" t="s">
        <v>48</v>
      </c>
      <c r="D26" s="9" t="s">
        <v>60</v>
      </c>
    </row>
    <row r="27" spans="1:4" x14ac:dyDescent="0.25">
      <c r="A27" s="18">
        <v>26</v>
      </c>
      <c r="B27" s="5" t="s">
        <v>85</v>
      </c>
      <c r="C27" s="5" t="s">
        <v>48</v>
      </c>
      <c r="D27" s="9" t="s">
        <v>60</v>
      </c>
    </row>
    <row r="28" spans="1:4" x14ac:dyDescent="0.25">
      <c r="A28" s="18">
        <v>27</v>
      </c>
      <c r="B28" s="5" t="s">
        <v>86</v>
      </c>
      <c r="C28" s="5" t="s">
        <v>48</v>
      </c>
      <c r="D28" s="9" t="s">
        <v>60</v>
      </c>
    </row>
    <row r="29" spans="1:4" x14ac:dyDescent="0.25">
      <c r="A29" s="18">
        <v>28</v>
      </c>
      <c r="B29" s="5" t="s">
        <v>87</v>
      </c>
      <c r="C29" s="5" t="s">
        <v>48</v>
      </c>
      <c r="D29" s="9" t="s">
        <v>60</v>
      </c>
    </row>
    <row r="30" spans="1:4" ht="15.75" thickBot="1" x14ac:dyDescent="0.3">
      <c r="A30" s="21">
        <v>29</v>
      </c>
      <c r="B30" s="22" t="s">
        <v>88</v>
      </c>
      <c r="C30" s="22" t="s">
        <v>48</v>
      </c>
      <c r="D30" s="11" t="s">
        <v>60</v>
      </c>
    </row>
    <row r="31" spans="1:4" hidden="1" x14ac:dyDescent="0.25"/>
    <row r="32" spans="1:4" hidden="1" x14ac:dyDescent="0.25">
      <c r="B32" s="8" t="s">
        <v>52</v>
      </c>
      <c r="C32" s="9" t="s">
        <v>49</v>
      </c>
    </row>
    <row r="33" spans="2:3" hidden="1" x14ac:dyDescent="0.25">
      <c r="B33" s="8" t="s">
        <v>53</v>
      </c>
      <c r="C33" s="9" t="s">
        <v>49</v>
      </c>
    </row>
    <row r="34" spans="2:3" hidden="1" x14ac:dyDescent="0.25">
      <c r="B34" s="8" t="s">
        <v>54</v>
      </c>
      <c r="C34" s="9" t="s">
        <v>49</v>
      </c>
    </row>
    <row r="35" spans="2:3" hidden="1" x14ac:dyDescent="0.25">
      <c r="B35" s="8" t="s">
        <v>55</v>
      </c>
      <c r="C35" s="9" t="s">
        <v>49</v>
      </c>
    </row>
    <row r="36" spans="2:3" hidden="1" x14ac:dyDescent="0.25">
      <c r="B36" s="8" t="s">
        <v>57</v>
      </c>
      <c r="C36" s="9" t="s">
        <v>48</v>
      </c>
    </row>
    <row r="37" spans="2:3" ht="15.75" hidden="1" thickBot="1" x14ac:dyDescent="0.3">
      <c r="B37" s="10" t="s">
        <v>56</v>
      </c>
      <c r="C37" s="11" t="s">
        <v>48</v>
      </c>
    </row>
    <row r="38" spans="2:3" hidden="1" x14ac:dyDescent="0.25"/>
  </sheetData>
  <sheetProtection algorithmName="SHA-512" hashValue="6lnGKRWm2Mr3jk1XenS/EEygL6GRlcaRfPmtBeUMYvFmzm3xUFZEyQ9zZJjIRBz9oyw7VxaeFsxhjyrfwZLBpA==" saltValue="bC4da3cQwW+4M409v+t4d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12"/>
  <sheetViews>
    <sheetView showGridLines="0" workbookViewId="0">
      <selection sqref="A1:XFD1048576"/>
    </sheetView>
  </sheetViews>
  <sheetFormatPr defaultRowHeight="15" x14ac:dyDescent="0.25"/>
  <cols>
    <col min="1" max="1" width="30" customWidth="1"/>
    <col min="2" max="2" width="95" customWidth="1"/>
  </cols>
  <sheetData>
    <row r="1" spans="1:2" ht="26.1" customHeight="1" x14ac:dyDescent="0.25">
      <c r="A1" s="53" t="s">
        <v>15</v>
      </c>
      <c r="B1" s="52"/>
    </row>
    <row r="3" spans="1:2" x14ac:dyDescent="0.25">
      <c r="A3" s="1" t="s">
        <v>16</v>
      </c>
      <c r="B3" s="1" t="s">
        <v>17</v>
      </c>
    </row>
    <row r="4" spans="1:2" x14ac:dyDescent="0.25">
      <c r="A4" s="2" t="s">
        <v>18</v>
      </c>
      <c r="B4" s="2" t="s">
        <v>19</v>
      </c>
    </row>
    <row r="5" spans="1:2" x14ac:dyDescent="0.25">
      <c r="A5" s="2" t="s">
        <v>20</v>
      </c>
      <c r="B5" s="2" t="s">
        <v>21</v>
      </c>
    </row>
    <row r="6" spans="1:2" x14ac:dyDescent="0.25">
      <c r="A6" s="2" t="s">
        <v>22</v>
      </c>
      <c r="B6" s="2" t="s">
        <v>96</v>
      </c>
    </row>
    <row r="7" spans="1:2" x14ac:dyDescent="0.25">
      <c r="A7" s="2" t="s">
        <v>22</v>
      </c>
      <c r="B7" s="2" t="s">
        <v>95</v>
      </c>
    </row>
    <row r="8" spans="1:2" s="3" customFormat="1" x14ac:dyDescent="0.25">
      <c r="A8" s="2" t="s">
        <v>93</v>
      </c>
      <c r="B8" s="2" t="s">
        <v>94</v>
      </c>
    </row>
    <row r="10" spans="1:2" x14ac:dyDescent="0.25">
      <c r="A10" s="51" t="s">
        <v>23</v>
      </c>
      <c r="B10" s="52"/>
    </row>
    <row r="11" spans="1:2" x14ac:dyDescent="0.25">
      <c r="A11" s="52"/>
      <c r="B11" s="52"/>
    </row>
    <row r="12" spans="1:2" x14ac:dyDescent="0.25">
      <c r="A12" s="52"/>
      <c r="B12" s="52"/>
    </row>
  </sheetData>
  <mergeCells count="2">
    <mergeCell ref="A10:B12"/>
    <mergeCell ref="A1:B1"/>
  </mergeCells>
  <hyperlinks>
    <hyperlink ref="B8" r:id="rId1" xr:uid="{8C3B07E9-F83C-4BFB-9CC7-53CFAF1154A0}"/>
    <hyperlink ref="B7" r:id="rId2" xr:uid="{DB199FDC-0F6D-42D1-BFDF-D2A3BBB670AB}"/>
    <hyperlink ref="B5" r:id="rId3" xr:uid="{ED81224D-94C9-49E2-A665-D896A8740D61}"/>
    <hyperlink ref="B6" r:id="rId4" xr:uid="{D0EE62D1-5C76-498F-B963-98602914EC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Kalkulyator</vt:lpstr>
      <vt:lpstr>Məzuniyyətə düşən gəlir</vt:lpstr>
      <vt:lpstr>İstinadlar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Mammadov Tural</dc:creator>
  <cp:lastModifiedBy>user</cp:lastModifiedBy>
  <dcterms:created xsi:type="dcterms:W3CDTF">2026-01-31T22:20:56Z</dcterms:created>
  <dcterms:modified xsi:type="dcterms:W3CDTF">2026-02-26T09:55:01Z</dcterms:modified>
</cp:coreProperties>
</file>